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U a t" sheetId="1" r:id="rId1"/>
  </sheets>
  <definedNames>
    <definedName name="aha">'U a t'!$B$25</definedName>
    <definedName name="p">'U a t'!$B$17</definedName>
    <definedName name="pa">'U a t'!$B$11</definedName>
    <definedName name="pa0">'U a t'!$B$19</definedName>
    <definedName name="phi">'U a t'!$B$16</definedName>
    <definedName name="t">'U a t'!$B$13</definedName>
    <definedName name="tau">'U a t'!$B$26</definedName>
    <definedName name="trb">'U a t'!$B$15</definedName>
    <definedName name="TT">'U a t'!$B$25</definedName>
    <definedName name="tw">'U a t'!$B$14</definedName>
    <definedName name="tww">'U a t'!$B$14</definedName>
    <definedName name="Y">'U a t'!$B$12</definedName>
    <definedName name="Yw">'U a t'!$B$22</definedName>
  </definedNames>
  <calcPr fullCalcOnLoad="1"/>
</workbook>
</file>

<file path=xl/sharedStrings.xml><?xml version="1.0" encoding="utf-8"?>
<sst xmlns="http://schemas.openxmlformats.org/spreadsheetml/2006/main" count="50" uniqueCount="42">
  <si>
    <t>vztahy</t>
  </si>
  <si>
    <t>I=2500*Y+(1,91*Y+1,01)*t</t>
  </si>
  <si>
    <t>pa°=exp(23,1964-3816,44/(t+227,02))</t>
  </si>
  <si>
    <t>phi=pa/pa°</t>
  </si>
  <si>
    <t>Y=Ma/Mb/(p/(phi*pa°)-1)</t>
  </si>
  <si>
    <t>I</t>
  </si>
  <si>
    <t>pa</t>
  </si>
  <si>
    <t>Y</t>
  </si>
  <si>
    <t>tw</t>
  </si>
  <si>
    <t>trb</t>
  </si>
  <si>
    <t>t</t>
  </si>
  <si>
    <t>phi</t>
  </si>
  <si>
    <t>p</t>
  </si>
  <si>
    <t>pa°</t>
  </si>
  <si>
    <t>pa mm</t>
  </si>
  <si>
    <t xml:space="preserve"> kJ/kg such. vzduchu</t>
  </si>
  <si>
    <t xml:space="preserve"> Pa</t>
  </si>
  <si>
    <t xml:space="preserve"> °C</t>
  </si>
  <si>
    <t xml:space="preserve"> %</t>
  </si>
  <si>
    <t>hlv pri t</t>
  </si>
  <si>
    <t>odhady</t>
  </si>
  <si>
    <t>tau</t>
  </si>
  <si>
    <t>kJ/kg</t>
  </si>
  <si>
    <t xml:space="preserve"> kg/kg</t>
  </si>
  <si>
    <t>tw3</t>
  </si>
  <si>
    <t>tw2</t>
  </si>
  <si>
    <t>tw1</t>
  </si>
  <si>
    <t>tw3-tw2</t>
  </si>
  <si>
    <t>krok</t>
  </si>
  <si>
    <t>tRB</t>
  </si>
  <si>
    <t>pA</t>
  </si>
  <si>
    <t>tRB =</t>
  </si>
  <si>
    <t>pA =</t>
  </si>
  <si>
    <t>Zadat JEN jednu z hodnot</t>
  </si>
  <si>
    <t>Pa</t>
  </si>
  <si>
    <t>mm Hg</t>
  </si>
  <si>
    <t>U dříve Y</t>
  </si>
  <si>
    <t>Přepočty mezi U, tRB a pA</t>
  </si>
  <si>
    <t>Pokud neznas U, tak ho zjistis z tRB nebo pA</t>
  </si>
  <si>
    <t>U (dřív Y) =</t>
  </si>
  <si>
    <t>ZADEJ HODNOTY V OBDELNIKU</t>
  </si>
  <si>
    <t>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</si>
</sst>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65" fontId="39" fillId="0" borderId="0" xfId="0" applyNumberFormat="1" applyFont="1" applyAlignment="1">
      <alignment/>
    </xf>
    <xf numFmtId="0" fontId="39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10.57421875" style="1" customWidth="1"/>
    <col min="2" max="2" width="11.8515625" style="2" customWidth="1"/>
    <col min="3" max="3" width="9.140625" style="1" customWidth="1"/>
    <col min="4" max="4" width="11.00390625" style="1" customWidth="1"/>
    <col min="5" max="16384" width="9.140625" style="1" customWidth="1"/>
  </cols>
  <sheetData>
    <row r="1" spans="1:7" ht="15">
      <c r="A1" s="12" t="s">
        <v>0</v>
      </c>
      <c r="B1" s="13"/>
      <c r="C1" s="12"/>
      <c r="D1" s="12"/>
      <c r="G1" s="1" t="s">
        <v>37</v>
      </c>
    </row>
    <row r="2" spans="1:7" ht="15">
      <c r="A2" s="12" t="s">
        <v>1</v>
      </c>
      <c r="B2" s="13"/>
      <c r="C2" s="12"/>
      <c r="D2" s="12"/>
      <c r="G2" s="1" t="s">
        <v>38</v>
      </c>
    </row>
    <row r="3" spans="1:12" ht="15.75" thickBot="1">
      <c r="A3" s="12" t="s">
        <v>2</v>
      </c>
      <c r="B3" s="13"/>
      <c r="C3" s="12"/>
      <c r="D3" s="12"/>
      <c r="J3" s="1" t="s">
        <v>41</v>
      </c>
      <c r="K3" s="1" t="s">
        <v>29</v>
      </c>
      <c r="L3" s="1" t="s">
        <v>30</v>
      </c>
    </row>
    <row r="4" spans="1:12" ht="15.75" thickBot="1">
      <c r="A4" s="12" t="s">
        <v>3</v>
      </c>
      <c r="B4" s="13"/>
      <c r="C4" s="12"/>
      <c r="D4" s="12"/>
      <c r="G4" s="1" t="s">
        <v>33</v>
      </c>
      <c r="J4" s="8"/>
      <c r="K4" s="9">
        <v>-3</v>
      </c>
      <c r="L4" s="10"/>
    </row>
    <row r="5" spans="1:11" ht="15">
      <c r="A5" s="12" t="s">
        <v>4</v>
      </c>
      <c r="B5" s="13"/>
      <c r="C5" s="12"/>
      <c r="D5" s="12"/>
      <c r="I5" s="1" t="s">
        <v>12</v>
      </c>
      <c r="J5" s="1">
        <v>100700</v>
      </c>
      <c r="K5" s="1" t="s">
        <v>34</v>
      </c>
    </row>
    <row r="6" spans="1:13" ht="15">
      <c r="A6" s="12"/>
      <c r="B6" s="13"/>
      <c r="C6" s="12"/>
      <c r="D6" s="12"/>
      <c r="K6" s="11" t="s">
        <v>7</v>
      </c>
      <c r="L6" s="11" t="s">
        <v>29</v>
      </c>
      <c r="M6" s="11" t="s">
        <v>30</v>
      </c>
    </row>
    <row r="7" spans="1:13" ht="15.75" thickBot="1">
      <c r="A7" s="12"/>
      <c r="B7" s="13"/>
      <c r="C7" s="12"/>
      <c r="D7" s="12"/>
      <c r="I7" s="7" t="s">
        <v>39</v>
      </c>
      <c r="J7" s="1">
        <f>K7+L7+'U a t'!M7</f>
        <v>0.0029513177016618247</v>
      </c>
      <c r="K7" s="11">
        <f>IF(J4&gt;0,J4,0)</f>
        <v>0</v>
      </c>
      <c r="L7" s="11">
        <f>IF(K4&lt;&gt;"",L9/(J5-L9)*18.015/28.84,0)</f>
        <v>0.0029513177016618247</v>
      </c>
      <c r="M7" s="11">
        <f>IF('U a t'!L4&gt;0,'U a t'!L4/('U a t'!J5-'U a t'!L4)*18.015/28.84,0)</f>
        <v>0</v>
      </c>
    </row>
    <row r="8" spans="1:13" ht="15.75" thickBot="1">
      <c r="A8" s="14" t="s">
        <v>40</v>
      </c>
      <c r="B8" s="3"/>
      <c r="C8" s="9"/>
      <c r="D8" s="10"/>
      <c r="I8" s="7" t="s">
        <v>31</v>
      </c>
      <c r="J8" s="1">
        <f>K8+L8+'U a t'!M8</f>
        <v>-3</v>
      </c>
      <c r="K8" s="11">
        <f>IF(J4&gt;0,3816.44/(23.1964-LN(K9))-227.02,0)</f>
        <v>0</v>
      </c>
      <c r="L8" s="11">
        <f>IF(K4&lt;&gt;" ",K4,0)</f>
        <v>-3</v>
      </c>
      <c r="M8" s="11">
        <f>IF('U a t'!L4&gt;0,3816.44/(23.1964-LN('U a t'!L4))-227.02,0)</f>
        <v>0</v>
      </c>
    </row>
    <row r="9" spans="9:13" ht="15">
      <c r="I9" s="7" t="s">
        <v>32</v>
      </c>
      <c r="J9" s="1">
        <f>K9+L9+'U a t'!M9</f>
        <v>473.5429017229752</v>
      </c>
      <c r="K9" s="11">
        <f>IF(J4&gt;0,28.84/18.015*J5*J4/(1+J4),0)</f>
        <v>0</v>
      </c>
      <c r="L9" s="11">
        <f>IF(K4&lt;&gt;" ",EXP(23.1964-3816.44/(K4+227.02)),0)</f>
        <v>473.5429017229752</v>
      </c>
      <c r="M9" s="11">
        <f>IF('U a t'!L4&gt;0,'U a t'!L4,0)</f>
        <v>0</v>
      </c>
    </row>
    <row r="10" spans="1:3" ht="15.75">
      <c r="A10" s="1" t="s">
        <v>5</v>
      </c>
      <c r="B10" s="4">
        <f>2500*Y+(1.91*Y+1.01)*t</f>
        <v>45.4406691</v>
      </c>
      <c r="C10" s="1" t="s">
        <v>15</v>
      </c>
    </row>
    <row r="11" spans="1:3" ht="16.5" thickBot="1">
      <c r="A11" s="1" t="s">
        <v>6</v>
      </c>
      <c r="B11" s="4">
        <f>p*28.84/18.015*Y/(1+Y)</f>
        <v>498.20481846271</v>
      </c>
      <c r="C11" s="1" t="s">
        <v>16</v>
      </c>
    </row>
    <row r="12" spans="1:3" ht="15.75" thickBot="1">
      <c r="A12" s="1" t="s">
        <v>36</v>
      </c>
      <c r="B12" s="5">
        <v>0.0031</v>
      </c>
      <c r="C12" s="1" t="s">
        <v>23</v>
      </c>
    </row>
    <row r="13" spans="1:3" ht="15.75" thickBot="1">
      <c r="A13" s="1" t="s">
        <v>10</v>
      </c>
      <c r="B13" s="3">
        <v>37.1</v>
      </c>
      <c r="C13" s="1" t="s">
        <v>17</v>
      </c>
    </row>
    <row r="14" spans="1:3" ht="15.75">
      <c r="A14" s="1" t="s">
        <v>8</v>
      </c>
      <c r="B14" s="4">
        <f>D42</f>
        <v>17.100152587890626</v>
      </c>
      <c r="C14" s="1" t="s">
        <v>17</v>
      </c>
    </row>
    <row r="15" spans="1:3" ht="15.75">
      <c r="A15" s="1" t="s">
        <v>9</v>
      </c>
      <c r="B15" s="4">
        <f>-0.02*(28377500*LN(pa)-181200841)/(2500*LN(pa)-57991)</f>
        <v>-2.3304116907236785</v>
      </c>
      <c r="C15" s="1" t="s">
        <v>17</v>
      </c>
    </row>
    <row r="16" spans="1:3" ht="15.75">
      <c r="A16" s="1" t="s">
        <v>11</v>
      </c>
      <c r="B16" s="4">
        <f>pa/pa0*100</f>
        <v>7.920272103029097</v>
      </c>
      <c r="C16" s="1" t="s">
        <v>18</v>
      </c>
    </row>
    <row r="17" spans="1:3" ht="15.75">
      <c r="A17" s="1" t="s">
        <v>12</v>
      </c>
      <c r="B17" s="4">
        <v>100700</v>
      </c>
      <c r="C17" s="1" t="s">
        <v>16</v>
      </c>
    </row>
    <row r="19" spans="1:3" ht="15.75">
      <c r="A19" s="1" t="s">
        <v>13</v>
      </c>
      <c r="B19" s="4">
        <f>EXP(23.1964-3816.44/(t+227.02))</f>
        <v>6290.248769005957</v>
      </c>
      <c r="C19" s="1" t="s">
        <v>16</v>
      </c>
    </row>
    <row r="20" spans="1:9" ht="15">
      <c r="A20" s="12"/>
      <c r="B20" s="13"/>
      <c r="C20" s="12"/>
      <c r="D20" s="12"/>
      <c r="E20" s="12"/>
      <c r="F20" s="12"/>
      <c r="G20" s="12"/>
      <c r="H20" s="12"/>
      <c r="I20" s="12"/>
    </row>
    <row r="21" spans="1:9" ht="15">
      <c r="A21" s="12" t="s">
        <v>14</v>
      </c>
      <c r="B21" s="13">
        <f>pa/101325*760</f>
        <v>3.736843444674657</v>
      </c>
      <c r="C21" s="12" t="s">
        <v>35</v>
      </c>
      <c r="D21" s="12" t="s">
        <v>20</v>
      </c>
      <c r="E21" s="12"/>
      <c r="F21" s="12"/>
      <c r="G21" s="12"/>
      <c r="H21" s="12"/>
      <c r="I21" s="12"/>
    </row>
    <row r="22" spans="1:9" ht="15">
      <c r="A22" s="12"/>
      <c r="B22" s="15"/>
      <c r="C22" s="12"/>
      <c r="D22" s="12" t="s">
        <v>8</v>
      </c>
      <c r="E22" s="12" t="s">
        <v>26</v>
      </c>
      <c r="F22" s="12" t="s">
        <v>25</v>
      </c>
      <c r="G22" s="12" t="s">
        <v>24</v>
      </c>
      <c r="H22" s="12" t="s">
        <v>27</v>
      </c>
      <c r="I22" s="12" t="s">
        <v>28</v>
      </c>
    </row>
    <row r="23" spans="1:9" ht="15">
      <c r="A23" s="12" t="s">
        <v>19</v>
      </c>
      <c r="B23" s="13">
        <f>(2419.53*tau^(1/3)-795.21*tau^(2/3)+6102.03*tau-23771.6*tau^(5/3)+19241*tau^(11/6))</f>
        <v>2413.834475436226</v>
      </c>
      <c r="C23" s="12" t="s">
        <v>22</v>
      </c>
      <c r="D23" s="16">
        <f>t</f>
        <v>37.1</v>
      </c>
      <c r="E23" s="12">
        <f aca="true" t="shared" si="0" ref="E23:G42">t-(2419.53*(0.5779029122-0.001545294116*D23)^(1/3)-795.21*(0.5779029122-0.001545294116*D23)^(2/3)+3526.380907-9.429431055*D23-23771.6*(0.5779029122-0.001545294116*D23)^(5/3)+19241*(0.5779029122-0.001545294116*D23)^(11/6))/(1.91*Y+1.01)*(0.6246532594*EXP(23.1964-3816.44/(D23+227.02))/(p-EXP(23.1964-3816.44/(D23+227.02)))-Y)</f>
        <v>-54.420999755250044</v>
      </c>
      <c r="F23" s="12">
        <f t="shared" si="0"/>
        <v>45.057273718262586</v>
      </c>
      <c r="G23" s="12">
        <f t="shared" si="0"/>
        <v>-110.74380935909107</v>
      </c>
      <c r="H23" s="12">
        <f>E23-F23</f>
        <v>-99.47827347351263</v>
      </c>
      <c r="I23" s="12"/>
    </row>
    <row r="24" spans="1:9" ht="15">
      <c r="A24" s="12"/>
      <c r="B24" s="13"/>
      <c r="C24" s="12"/>
      <c r="D24" s="16">
        <f>t-40</f>
        <v>-2.8999999999999986</v>
      </c>
      <c r="E24" s="12">
        <f t="shared" si="0"/>
        <v>37.41097808091854</v>
      </c>
      <c r="F24" s="12">
        <f t="shared" si="0"/>
        <v>-56.20240401570222</v>
      </c>
      <c r="G24" s="12">
        <f t="shared" si="0"/>
        <v>45.07937622146799</v>
      </c>
      <c r="H24" s="12">
        <f>E24-F24</f>
        <v>93.61338209662077</v>
      </c>
      <c r="I24" s="12"/>
    </row>
    <row r="25" spans="1:9" ht="15">
      <c r="A25" s="12"/>
      <c r="B25" s="13"/>
      <c r="C25" s="12"/>
      <c r="D25" s="16">
        <f>(D24+D23)/2</f>
        <v>17.1</v>
      </c>
      <c r="E25" s="12">
        <f t="shared" si="0"/>
        <v>15.116773795354241</v>
      </c>
      <c r="F25" s="12">
        <f t="shared" si="0"/>
        <v>18.68771417507757</v>
      </c>
      <c r="G25" s="12">
        <f t="shared" si="0"/>
        <v>11.951684072547025</v>
      </c>
      <c r="H25" s="12">
        <f>E25-F25</f>
        <v>-3.5709403797233286</v>
      </c>
      <c r="I25" s="12">
        <v>10</v>
      </c>
    </row>
    <row r="26" spans="1:9" ht="15">
      <c r="A26" s="12" t="s">
        <v>21</v>
      </c>
      <c r="B26" s="13">
        <f>1-(273.15+t)/647.126</f>
        <v>0.5205725005640323</v>
      </c>
      <c r="C26" s="12"/>
      <c r="D26" s="16">
        <f aca="true" t="shared" si="1" ref="D26:D42">IF(ABS(H25)&lt;ABS(H24),D25+I25,D25-I25)</f>
        <v>27.1</v>
      </c>
      <c r="E26" s="12">
        <f t="shared" si="0"/>
        <v>-10.418744308229392</v>
      </c>
      <c r="F26" s="12">
        <f t="shared" si="0"/>
        <v>40.7183631496034</v>
      </c>
      <c r="G26" s="12">
        <f t="shared" si="0"/>
        <v>-77.09280680641987</v>
      </c>
      <c r="H26" s="12">
        <f aca="true" t="shared" si="2" ref="H26:H42">E26-F26</f>
        <v>-51.13710745783279</v>
      </c>
      <c r="I26" s="12">
        <f>(D26-D25)/2</f>
        <v>5</v>
      </c>
    </row>
    <row r="27" spans="1:9" ht="15">
      <c r="A27" s="12"/>
      <c r="B27" s="13"/>
      <c r="C27" s="12"/>
      <c r="D27" s="16">
        <f t="shared" si="1"/>
        <v>22.1</v>
      </c>
      <c r="E27" s="12">
        <f t="shared" si="0"/>
        <v>4.1106402438834095</v>
      </c>
      <c r="F27" s="12">
        <f t="shared" si="0"/>
        <v>32.44037648266668</v>
      </c>
      <c r="G27" s="12">
        <f t="shared" si="0"/>
        <v>-30.98232872881912</v>
      </c>
      <c r="H27" s="12">
        <f t="shared" si="2"/>
        <v>-28.32973623878327</v>
      </c>
      <c r="I27" s="12">
        <f aca="true" t="shared" si="3" ref="I27:I42">(D27-D26)/2</f>
        <v>-2.5</v>
      </c>
    </row>
    <row r="28" spans="1:9" ht="15">
      <c r="A28" s="12"/>
      <c r="B28" s="13"/>
      <c r="C28" s="12"/>
      <c r="D28" s="16">
        <f t="shared" si="1"/>
        <v>19.6</v>
      </c>
      <c r="E28" s="12">
        <f t="shared" si="0"/>
        <v>10.000109870002575</v>
      </c>
      <c r="F28" s="12">
        <f t="shared" si="0"/>
        <v>26.20618934001871</v>
      </c>
      <c r="G28" s="12">
        <f t="shared" si="0"/>
        <v>-7.520986689579161</v>
      </c>
      <c r="H28" s="12">
        <f t="shared" si="2"/>
        <v>-16.206079470016135</v>
      </c>
      <c r="I28" s="12">
        <f t="shared" si="3"/>
        <v>-1.25</v>
      </c>
    </row>
    <row r="29" spans="1:9" ht="15">
      <c r="A29" s="12"/>
      <c r="B29" s="13"/>
      <c r="C29" s="12"/>
      <c r="D29" s="16">
        <f t="shared" si="1"/>
        <v>18.35</v>
      </c>
      <c r="E29" s="12">
        <f t="shared" si="0"/>
        <v>12.648998234618055</v>
      </c>
      <c r="F29" s="12">
        <f t="shared" si="0"/>
        <v>22.595803665197685</v>
      </c>
      <c r="G29" s="12">
        <f t="shared" si="0"/>
        <v>2.8419291956970767</v>
      </c>
      <c r="H29" s="12">
        <f t="shared" si="2"/>
        <v>-9.94680543057963</v>
      </c>
      <c r="I29" s="12">
        <f t="shared" si="3"/>
        <v>-0.625</v>
      </c>
    </row>
    <row r="30" spans="1:9" ht="15">
      <c r="A30" s="12"/>
      <c r="B30" s="13"/>
      <c r="C30" s="12"/>
      <c r="D30" s="16">
        <f t="shared" si="1"/>
        <v>17.725</v>
      </c>
      <c r="E30" s="12">
        <f t="shared" si="0"/>
        <v>13.904809176417778</v>
      </c>
      <c r="F30" s="12">
        <f t="shared" si="0"/>
        <v>20.677195966606654</v>
      </c>
      <c r="G30" s="12">
        <f t="shared" si="0"/>
        <v>7.563037752907771</v>
      </c>
      <c r="H30" s="12">
        <f t="shared" si="2"/>
        <v>-6.772386790188875</v>
      </c>
      <c r="I30" s="12">
        <f t="shared" si="3"/>
        <v>-0.3125</v>
      </c>
    </row>
    <row r="31" spans="1:9" ht="15">
      <c r="A31" s="12"/>
      <c r="B31" s="13"/>
      <c r="C31" s="12"/>
      <c r="D31" s="16">
        <f t="shared" si="1"/>
        <v>17.4125</v>
      </c>
      <c r="E31" s="12">
        <f t="shared" si="0"/>
        <v>14.516185133659224</v>
      </c>
      <c r="F31" s="12">
        <f t="shared" si="0"/>
        <v>19.69107575182866</v>
      </c>
      <c r="G31" s="12">
        <f t="shared" si="0"/>
        <v>9.799714708370121</v>
      </c>
      <c r="H31" s="12">
        <f t="shared" si="2"/>
        <v>-5.174890618169435</v>
      </c>
      <c r="I31" s="12">
        <f t="shared" si="3"/>
        <v>-0.15625</v>
      </c>
    </row>
    <row r="32" spans="1:9" ht="15">
      <c r="A32" s="12"/>
      <c r="B32" s="13"/>
      <c r="C32" s="12"/>
      <c r="D32" s="16">
        <f t="shared" si="1"/>
        <v>17.25625</v>
      </c>
      <c r="E32" s="12">
        <f t="shared" si="0"/>
        <v>14.81781712680257</v>
      </c>
      <c r="F32" s="12">
        <f t="shared" si="0"/>
        <v>19.19151937408736</v>
      </c>
      <c r="G32" s="12">
        <f t="shared" si="0"/>
        <v>10.88636299372336</v>
      </c>
      <c r="H32" s="12">
        <f t="shared" si="2"/>
        <v>-4.37370224728479</v>
      </c>
      <c r="I32" s="12">
        <f t="shared" si="3"/>
        <v>-0.078125</v>
      </c>
    </row>
    <row r="33" spans="1:9" ht="15">
      <c r="A33" s="12"/>
      <c r="B33" s="13"/>
      <c r="C33" s="12"/>
      <c r="D33" s="16">
        <f t="shared" si="1"/>
        <v>17.178125</v>
      </c>
      <c r="E33" s="12">
        <f t="shared" si="0"/>
        <v>14.967628541782965</v>
      </c>
      <c r="F33" s="12">
        <f t="shared" si="0"/>
        <v>18.940143976845736</v>
      </c>
      <c r="G33" s="12">
        <f t="shared" si="0"/>
        <v>11.421697342255996</v>
      </c>
      <c r="H33" s="12">
        <f t="shared" si="2"/>
        <v>-3.972515435062771</v>
      </c>
      <c r="I33" s="12">
        <f t="shared" si="3"/>
        <v>-0.0390625</v>
      </c>
    </row>
    <row r="34" spans="1:9" ht="15">
      <c r="A34" s="12"/>
      <c r="B34" s="13"/>
      <c r="C34" s="12"/>
      <c r="D34" s="16">
        <f t="shared" si="1"/>
        <v>17.1390625</v>
      </c>
      <c r="E34" s="12">
        <f t="shared" si="0"/>
        <v>15.042284272434905</v>
      </c>
      <c r="F34" s="12">
        <f t="shared" si="0"/>
        <v>18.814060385610176</v>
      </c>
      <c r="G34" s="12">
        <f t="shared" si="0"/>
        <v>11.687360056614953</v>
      </c>
      <c r="H34" s="12">
        <f t="shared" si="2"/>
        <v>-3.771776113175271</v>
      </c>
      <c r="I34" s="12">
        <f t="shared" si="3"/>
        <v>-0.01953125</v>
      </c>
    </row>
    <row r="35" spans="1:9" ht="15">
      <c r="A35" s="12"/>
      <c r="B35" s="13"/>
      <c r="C35" s="12"/>
      <c r="D35" s="16">
        <f t="shared" si="1"/>
        <v>17.11953125</v>
      </c>
      <c r="E35" s="12">
        <f t="shared" si="0"/>
        <v>15.0795497891066</v>
      </c>
      <c r="F35" s="12">
        <f t="shared" si="0"/>
        <v>18.750920046183932</v>
      </c>
      <c r="G35" s="12">
        <f t="shared" si="0"/>
        <v>11.819689508317545</v>
      </c>
      <c r="H35" s="12">
        <f t="shared" si="2"/>
        <v>-3.6713702570773314</v>
      </c>
      <c r="I35" s="12">
        <f t="shared" si="3"/>
        <v>-0.009765625</v>
      </c>
    </row>
    <row r="36" spans="1:9" ht="15">
      <c r="A36" s="12"/>
      <c r="B36" s="13"/>
      <c r="C36" s="12"/>
      <c r="D36" s="16">
        <f t="shared" si="1"/>
        <v>17.109765625</v>
      </c>
      <c r="E36" s="12">
        <f t="shared" si="0"/>
        <v>15.098166978441263</v>
      </c>
      <c r="F36" s="12">
        <f t="shared" si="0"/>
        <v>18.71932529438136</v>
      </c>
      <c r="G36" s="12">
        <f t="shared" si="0"/>
        <v>11.885728664316755</v>
      </c>
      <c r="H36" s="12">
        <f t="shared" si="2"/>
        <v>-3.6211583159400966</v>
      </c>
      <c r="I36" s="12">
        <f t="shared" si="3"/>
        <v>-0.0048828125</v>
      </c>
    </row>
    <row r="37" spans="1:9" ht="15">
      <c r="A37" s="12"/>
      <c r="B37" s="13"/>
      <c r="C37" s="12"/>
      <c r="D37" s="16">
        <f t="shared" si="1"/>
        <v>17.1048828125</v>
      </c>
      <c r="E37" s="12">
        <f t="shared" si="0"/>
        <v>15.107471683126558</v>
      </c>
      <c r="F37" s="12">
        <f t="shared" si="0"/>
        <v>18.703521779702662</v>
      </c>
      <c r="G37" s="12">
        <f t="shared" si="0"/>
        <v>11.918716838499666</v>
      </c>
      <c r="H37" s="12">
        <f t="shared" si="2"/>
        <v>-3.5960500965761035</v>
      </c>
      <c r="I37" s="12">
        <f t="shared" si="3"/>
        <v>-0.00244140625</v>
      </c>
    </row>
    <row r="38" spans="1:9" ht="15">
      <c r="A38" s="12"/>
      <c r="B38" s="13"/>
      <c r="C38" s="12"/>
      <c r="D38" s="16">
        <f t="shared" si="1"/>
        <v>17.10244140625</v>
      </c>
      <c r="E38" s="12">
        <f t="shared" si="0"/>
        <v>15.112123063257158</v>
      </c>
      <c r="F38" s="12">
        <f t="shared" si="0"/>
        <v>18.695618488512793</v>
      </c>
      <c r="G38" s="12">
        <f t="shared" si="0"/>
        <v>11.935203073238512</v>
      </c>
      <c r="H38" s="12">
        <f t="shared" si="2"/>
        <v>-3.5834954252556344</v>
      </c>
      <c r="I38" s="12">
        <f t="shared" si="3"/>
        <v>-0.001220703125</v>
      </c>
    </row>
    <row r="39" spans="1:9" ht="15">
      <c r="A39" s="12"/>
      <c r="B39" s="13"/>
      <c r="C39" s="12"/>
      <c r="D39" s="16">
        <f t="shared" si="1"/>
        <v>17.101220703125</v>
      </c>
      <c r="E39" s="12">
        <f t="shared" si="0"/>
        <v>15.114448510304761</v>
      </c>
      <c r="F39" s="12">
        <f t="shared" si="0"/>
        <v>18.691666459560892</v>
      </c>
      <c r="G39" s="12">
        <f t="shared" si="0"/>
        <v>11.943444227346056</v>
      </c>
      <c r="H39" s="12">
        <f t="shared" si="2"/>
        <v>-3.5772179492561307</v>
      </c>
      <c r="I39" s="12">
        <f t="shared" si="3"/>
        <v>-0.0006103515625</v>
      </c>
    </row>
    <row r="40" spans="1:9" ht="15">
      <c r="A40" s="12"/>
      <c r="B40" s="13"/>
      <c r="C40" s="12"/>
      <c r="D40" s="16">
        <f t="shared" si="1"/>
        <v>17.1006103515625</v>
      </c>
      <c r="E40" s="12">
        <f t="shared" si="0"/>
        <v>15.115611173078669</v>
      </c>
      <c r="F40" s="12">
        <f t="shared" si="0"/>
        <v>18.68969034925873</v>
      </c>
      <c r="G40" s="12">
        <f t="shared" si="0"/>
        <v>11.947564313562989</v>
      </c>
      <c r="H40" s="12">
        <f t="shared" si="2"/>
        <v>-3.57407917618006</v>
      </c>
      <c r="I40" s="12">
        <f t="shared" si="3"/>
        <v>-0.00030517578125</v>
      </c>
    </row>
    <row r="41" spans="1:9" ht="15">
      <c r="A41" s="12"/>
      <c r="B41" s="13"/>
      <c r="C41" s="12"/>
      <c r="D41" s="16">
        <f t="shared" si="1"/>
        <v>17.10030517578125</v>
      </c>
      <c r="E41" s="12">
        <f t="shared" si="0"/>
        <v>15.11619248927866</v>
      </c>
      <c r="F41" s="12">
        <f t="shared" si="0"/>
        <v>18.688702270152802</v>
      </c>
      <c r="G41" s="12">
        <f t="shared" si="0"/>
        <v>11.949624233959529</v>
      </c>
      <c r="H41" s="12">
        <f t="shared" si="2"/>
        <v>-3.5725097808741424</v>
      </c>
      <c r="I41" s="12">
        <f t="shared" si="3"/>
        <v>-0.000152587890625</v>
      </c>
    </row>
    <row r="42" spans="1:9" ht="15">
      <c r="A42" s="12"/>
      <c r="B42" s="13"/>
      <c r="C42" s="12"/>
      <c r="D42" s="16">
        <f t="shared" si="1"/>
        <v>17.100152587890626</v>
      </c>
      <c r="E42" s="12">
        <f t="shared" si="0"/>
        <v>15.116483143581995</v>
      </c>
      <c r="F42" s="12">
        <f t="shared" si="0"/>
        <v>18.688208224611305</v>
      </c>
      <c r="G42" s="12">
        <f t="shared" si="0"/>
        <v>11.950654163479456</v>
      </c>
      <c r="H42" s="12">
        <f t="shared" si="2"/>
        <v>-3.57172508102931</v>
      </c>
      <c r="I42" s="12">
        <f t="shared" si="3"/>
        <v>-7.62939453125E-05</v>
      </c>
    </row>
    <row r="44" ht="15">
      <c r="D44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</dc:creator>
  <cp:keywords/>
  <dc:description/>
  <cp:lastModifiedBy>UCHI</cp:lastModifiedBy>
  <dcterms:created xsi:type="dcterms:W3CDTF">2014-05-16T15:28:46Z</dcterms:created>
  <dcterms:modified xsi:type="dcterms:W3CDTF">2015-04-11T20:53:01Z</dcterms:modified>
  <cp:category/>
  <cp:version/>
  <cp:contentType/>
  <cp:contentStatus/>
</cp:coreProperties>
</file>